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45" yWindow="45" windowWidth="1408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/>
  <c r="P32" i="96"/>
  <c r="P31" i="96"/>
  <c r="P30" i="96"/>
  <c r="P29" i="96"/>
  <c r="P28" i="96"/>
  <c r="L27" i="96"/>
  <c r="P27" i="96" s="1"/>
  <c r="P26" i="96"/>
  <c r="L26" i="96"/>
  <c r="L25" i="96"/>
  <c r="P25" i="96" s="1"/>
  <c r="P24" i="96"/>
  <c r="L24" i="96"/>
  <c r="E8" i="102" l="1"/>
  <c r="A11" i="102"/>
  <c r="P33" i="96" l="1"/>
  <c r="D10" i="102" l="1"/>
  <c r="C9" i="102"/>
  <c r="D19" i="102" l="1"/>
  <c r="D20" i="102" s="1"/>
  <c r="D21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<sst xmlns="http://schemas.openxmlformats.org/spreadsheetml/2006/main" count="270" uniqueCount="133">
  <si>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</si>
  <si>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</si>
  <si>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</si>
  <si>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</si>
  <si>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</si>
  <si>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</si>
  <si>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</si>
  <si>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</si>
  <si>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</si>
  <si>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</si>
  <si>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</si>
  <si>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</si>
  <si>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</si>
  <si>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</si>
  <si>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</si>
  <si>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</si>
  <si>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</si>
  <si>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</si>
  <si>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</si>
  <si>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</si>
  <si>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</si>
  <si>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</si>
  <si>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</si>
  <si>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</si>
  <si>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</si>
  <si>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</si>
  <si>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</si>
  <si>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</si>
  <si>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</si>
  <si>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</si>
  <si>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</si>
  <si>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</si>
  <si>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</si>
  <si>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</si>
  <si>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</si>
  <si>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</si>
  <si>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</si>
  <si>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</si>
  <si>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</si>
  <si>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</si>
  <si>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</si>
  <si>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</si>
  <si>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</si>
  <si>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</si>
  <si>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</si>
  <si>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</si>
  <si>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</si>
  <si>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</si>
  <si>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</si>
  <si>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</si>
  <si>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</si>
  <si>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</si>
  <si>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</si>
  <si>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</si>
  <si>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</si>
  <si>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</si>
  <si>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</si>
  <si>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</si>
  <si>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</si>
  <si>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</si>
  <si>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</si>
  <si>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</si>
  <si>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</si>
  <si>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</si>
  <si>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</si>
  <si>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</si>
  <si>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</si>
  <si>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</si>
  <si>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</si>
  <si>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</si>
  <si>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</si>
  <si>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</si>
  <si>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</si>
  <si>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</si>
  <si>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</si>
  <si>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</si>
  <si>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</si>
  <si>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</si>
  <si>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</si>
  <si>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</si>
  <si>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</si>
  <si>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</si>
  <si>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</si>
  <si>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</si>
  <si>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</si>
  <si>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</si>
  <si>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П6-13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</si>
  <si>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</si>
  <si>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</si>
  <si>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</si>
  <si>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</si>
  <si>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</si>
  <si>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</si>
  <si>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</si>
  <si>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</si>
  <si>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</si>
  <si>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</si>
  <si>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</si>
  <si>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</si>
  <si>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</si>
  <si>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</si>
  <si>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</si>
  <si>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</si>
  <si>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</si>
  <si>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</si>
  <si>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</si>
  <si>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</si>
  <si>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</si>
  <si>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</si>
  <si>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</si>
  <si>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</si>
  <si>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</si>
  <si>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</si>
  <si>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</si>
  <si>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</si>
  <si>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</si>
  <si>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</si>
  <si>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501 до 1 000,9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</si>
  <si>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</si>
  <si>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</si>
  <si>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2022 год</t>
  </si>
  <si>
    <t>M_Che389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</si>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</sst>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5"/>
      <c r="E9" s="225"/>
      <c r="F9" s="225"/>
      <c r="G9" s="225"/>
      <c r="H9" s="225"/>
      <c r="I9" s="225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7" ht="15" customHeight="1" x14ac:dyDescent="0.25">
      <c r="A17" s="216"/>
      <c r="B17" s="210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38"/>
    </row>
    <row r="18" spans="1:17" ht="41.25" customHeight="1" x14ac:dyDescent="0.25">
      <c r="A18" s="216"/>
      <c r="B18" s="210"/>
      <c r="C18" s="213"/>
      <c r="D18" s="214"/>
      <c r="E18" s="214"/>
      <c r="F18" s="214"/>
      <c r="G18" s="214"/>
      <c r="H18" s="214"/>
      <c r="I18" s="215"/>
      <c r="J18" s="213"/>
      <c r="K18" s="214"/>
      <c r="L18" s="214"/>
      <c r="M18" s="214"/>
      <c r="N18" s="214"/>
      <c r="O18" s="214"/>
      <c r="P18" s="215"/>
      <c r="Q18" s="38"/>
    </row>
    <row r="19" spans="1:17" ht="33.75" customHeight="1" x14ac:dyDescent="0.25">
      <c r="A19" s="216"/>
      <c r="B19" s="210"/>
      <c r="C19" s="210"/>
      <c r="D19" s="210"/>
      <c r="E19" s="210"/>
      <c r="F19" s="210"/>
      <c r="G19" s="210"/>
      <c r="H19" s="211"/>
      <c r="I19" s="211"/>
      <c r="J19" s="210"/>
      <c r="K19" s="210"/>
      <c r="L19" s="210"/>
      <c r="M19" s="210"/>
      <c r="N19" s="210"/>
      <c r="O19" s="211"/>
      <c r="P19" s="211"/>
    </row>
    <row r="20" spans="1:17" s="7" customFormat="1" x14ac:dyDescent="0.25">
      <c r="A20" s="216"/>
      <c r="B20" s="210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0"/>
      <c r="B54" s="230"/>
      <c r="C54" s="230"/>
      <c r="D54" s="230"/>
      <c r="E54" s="230"/>
      <c r="F54" s="230"/>
      <c r="G54" s="230"/>
      <c r="H54" s="70"/>
      <c r="I54" s="32"/>
    </row>
    <row r="55" spans="1:16" s="50" customFormat="1" ht="41.25" customHeight="1" x14ac:dyDescent="0.25">
      <c r="A55" s="230"/>
      <c r="B55" s="230"/>
      <c r="C55" s="230"/>
      <c r="D55" s="230"/>
      <c r="E55" s="230"/>
      <c r="F55" s="230"/>
      <c r="G55" s="230"/>
      <c r="H55" s="70"/>
      <c r="I55" s="32"/>
    </row>
    <row r="56" spans="1:16" s="50" customFormat="1" ht="38.25" customHeight="1" x14ac:dyDescent="0.25">
      <c r="A56" s="230"/>
      <c r="B56" s="230"/>
      <c r="C56" s="230"/>
      <c r="D56" s="230"/>
      <c r="E56" s="230"/>
      <c r="F56" s="230"/>
      <c r="G56" s="230"/>
      <c r="H56" s="73"/>
      <c r="I56" s="32"/>
    </row>
    <row r="57" spans="1:16" s="50" customFormat="1" ht="18.75" customHeight="1" x14ac:dyDescent="0.25">
      <c r="A57" s="231"/>
      <c r="B57" s="231"/>
      <c r="C57" s="231"/>
      <c r="D57" s="231"/>
      <c r="E57" s="231"/>
      <c r="F57" s="231"/>
      <c r="G57" s="231"/>
      <c r="H57" s="70"/>
      <c r="I57" s="32"/>
    </row>
    <row r="58" spans="1:16" s="50" customFormat="1" ht="217.5" customHeight="1" x14ac:dyDescent="0.25">
      <c r="A58" s="226"/>
      <c r="B58" s="229"/>
      <c r="C58" s="229"/>
      <c r="D58" s="229"/>
      <c r="E58" s="229"/>
      <c r="F58" s="229"/>
      <c r="G58" s="229"/>
      <c r="H58" s="70"/>
      <c r="I58" s="32"/>
    </row>
    <row r="59" spans="1:16" ht="53.25" customHeight="1" x14ac:dyDescent="0.25">
      <c r="A59" s="226"/>
      <c r="B59" s="227"/>
      <c r="C59" s="227"/>
      <c r="D59" s="227"/>
      <c r="E59" s="227"/>
      <c r="F59" s="227"/>
      <c r="G59" s="227"/>
    </row>
    <row r="60" spans="1:16" x14ac:dyDescent="0.25">
      <c r="A60" s="228"/>
      <c r="B60" s="228"/>
      <c r="C60" s="228"/>
      <c r="D60" s="228"/>
      <c r="E60" s="228"/>
      <c r="F60" s="228"/>
      <c r="G60" s="228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zoomScale="70" zoomScaleNormal="70" zoomScaleSheetLayoutView="70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8" t="s">
        <v>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4" t="s">
        <v>75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1" t="s">
        <v>34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6" t="s">
        <v>119</v>
      </c>
      <c r="E9" s="236"/>
      <c r="F9" s="236"/>
      <c r="G9" s="236"/>
      <c r="H9" s="236"/>
      <c r="I9" s="236"/>
      <c r="J9" s="236"/>
      <c r="K9" s="236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3" t="s">
        <v>122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2" t="s">
        <v>12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2" t="s">
        <v>74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2" t="s">
        <v>17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7" t="s">
        <v>77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8" s="17" customFormat="1" x14ac:dyDescent="0.25">
      <c r="A18" s="216" t="s">
        <v>0</v>
      </c>
      <c r="B18" s="210" t="s">
        <v>2</v>
      </c>
      <c r="C18" s="212" t="s">
        <v>8</v>
      </c>
      <c r="D18" s="212"/>
      <c r="E18" s="212"/>
      <c r="F18" s="212"/>
      <c r="G18" s="212"/>
      <c r="H18" s="212"/>
      <c r="I18" s="212"/>
      <c r="J18" s="212" t="s">
        <v>9</v>
      </c>
      <c r="K18" s="212"/>
      <c r="L18" s="212"/>
      <c r="M18" s="212"/>
      <c r="N18" s="212"/>
      <c r="O18" s="212"/>
      <c r="P18" s="212"/>
    </row>
    <row r="19" spans="1:18" s="17" customFormat="1" ht="47.25" customHeight="1" x14ac:dyDescent="0.25">
      <c r="A19" s="216"/>
      <c r="B19" s="210"/>
      <c r="C19" s="210" t="s">
        <v>67</v>
      </c>
      <c r="D19" s="210"/>
      <c r="E19" s="210"/>
      <c r="F19" s="210"/>
      <c r="G19" s="210"/>
      <c r="H19" s="210"/>
      <c r="I19" s="210"/>
      <c r="J19" s="210" t="s">
        <v>68</v>
      </c>
      <c r="K19" s="210"/>
      <c r="L19" s="210"/>
      <c r="M19" s="210"/>
      <c r="N19" s="210"/>
      <c r="O19" s="210"/>
      <c r="P19" s="210"/>
    </row>
    <row r="20" spans="1:18" ht="33.75" customHeight="1" x14ac:dyDescent="0.25">
      <c r="A20" s="216"/>
      <c r="B20" s="210"/>
      <c r="C20" s="210" t="s">
        <v>5</v>
      </c>
      <c r="D20" s="210"/>
      <c r="E20" s="210"/>
      <c r="F20" s="210"/>
      <c r="G20" s="210" t="s">
        <v>24</v>
      </c>
      <c r="H20" s="211"/>
      <c r="I20" s="211"/>
      <c r="J20" s="210" t="s">
        <v>5</v>
      </c>
      <c r="K20" s="210"/>
      <c r="L20" s="210"/>
      <c r="M20" s="210"/>
      <c r="N20" s="210" t="s">
        <v>24</v>
      </c>
      <c r="O20" s="211"/>
      <c r="P20" s="211"/>
    </row>
    <row r="21" spans="1:18" s="7" customFormat="1" ht="63" x14ac:dyDescent="0.25">
      <c r="A21" s="216"/>
      <c r="B21" s="210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199">
        <v>1</v>
      </c>
      <c r="B23" s="12" t="s">
        <v>87</v>
      </c>
      <c r="C23" s="200" t="s">
        <v>23</v>
      </c>
      <c r="D23" s="200" t="s">
        <v>23</v>
      </c>
      <c r="E23" s="200" t="s">
        <v>23</v>
      </c>
      <c r="F23" s="200" t="s">
        <v>23</v>
      </c>
      <c r="G23" s="200" t="s">
        <v>23</v>
      </c>
      <c r="H23" s="200" t="s">
        <v>23</v>
      </c>
      <c r="I23" s="200" t="s">
        <v>23</v>
      </c>
      <c r="J23" s="200" t="s">
        <v>23</v>
      </c>
      <c r="K23" s="200" t="s">
        <v>23</v>
      </c>
      <c r="L23" s="200" t="s">
        <v>23</v>
      </c>
      <c r="M23" s="200" t="s">
        <v>23</v>
      </c>
      <c r="N23" s="200" t="s">
        <v>23</v>
      </c>
      <c r="O23" s="200" t="s">
        <v>23</v>
      </c>
      <c r="P23" s="200" t="s">
        <v>23</v>
      </c>
    </row>
    <row r="24" spans="1:18" s="126" customFormat="1" ht="44.25" customHeight="1" x14ac:dyDescent="0.25">
      <c r="A24" s="199" t="s">
        <v>88</v>
      </c>
      <c r="B24" s="200" t="s">
        <v>89</v>
      </c>
      <c r="C24" s="200" t="s">
        <v>23</v>
      </c>
      <c r="D24" s="200" t="s">
        <v>23</v>
      </c>
      <c r="E24" s="200" t="s">
        <v>23</v>
      </c>
      <c r="F24" s="200" t="s">
        <v>23</v>
      </c>
      <c r="G24" s="14" t="s">
        <v>23</v>
      </c>
      <c r="H24" s="77" t="s">
        <v>23</v>
      </c>
      <c r="I24" s="201" t="s">
        <v>23</v>
      </c>
      <c r="J24" s="200">
        <v>0.23</v>
      </c>
      <c r="K24" s="200" t="s">
        <v>90</v>
      </c>
      <c r="L24" s="200">
        <f>L28*0.025</f>
        <v>497.5</v>
      </c>
      <c r="M24" s="200" t="s">
        <v>91</v>
      </c>
      <c r="N24" s="14" t="s">
        <v>92</v>
      </c>
      <c r="O24" s="1">
        <v>120</v>
      </c>
      <c r="P24" s="9">
        <f>O24*L24*Q24</f>
        <v>62088</v>
      </c>
      <c r="Q24" s="126">
        <v>1.04</v>
      </c>
    </row>
    <row r="25" spans="1:18" s="126" customFormat="1" ht="44.25" customHeight="1" x14ac:dyDescent="0.25">
      <c r="A25" s="199" t="s">
        <v>93</v>
      </c>
      <c r="B25" s="200" t="s">
        <v>94</v>
      </c>
      <c r="C25" s="200" t="s">
        <v>23</v>
      </c>
      <c r="D25" s="200" t="s">
        <v>23</v>
      </c>
      <c r="E25" s="200" t="s">
        <v>23</v>
      </c>
      <c r="F25" s="200" t="s">
        <v>23</v>
      </c>
      <c r="G25" s="14" t="s">
        <v>23</v>
      </c>
      <c r="H25" s="77" t="s">
        <v>23</v>
      </c>
      <c r="I25" s="201" t="s">
        <v>23</v>
      </c>
      <c r="J25" s="200">
        <v>0.4</v>
      </c>
      <c r="K25" s="200" t="s">
        <v>95</v>
      </c>
      <c r="L25" s="200">
        <f>(L29+L30)*0.025</f>
        <v>41</v>
      </c>
      <c r="M25" s="200" t="s">
        <v>96</v>
      </c>
      <c r="N25" s="14" t="s">
        <v>97</v>
      </c>
      <c r="O25" s="1">
        <v>163</v>
      </c>
      <c r="P25" s="9">
        <f t="shared" ref="P25:P32" si="0">O25*L25*Q25</f>
        <v>6950.3200000000006</v>
      </c>
      <c r="Q25" s="126">
        <v>1.04</v>
      </c>
    </row>
    <row r="26" spans="1:18" s="126" customFormat="1" ht="44.25" customHeight="1" x14ac:dyDescent="0.25">
      <c r="A26" s="199" t="s">
        <v>98</v>
      </c>
      <c r="B26" s="200" t="s">
        <v>99</v>
      </c>
      <c r="C26" s="200" t="s">
        <v>23</v>
      </c>
      <c r="D26" s="200" t="s">
        <v>23</v>
      </c>
      <c r="E26" s="200" t="s">
        <v>23</v>
      </c>
      <c r="F26" s="200" t="s">
        <v>23</v>
      </c>
      <c r="G26" s="14" t="s">
        <v>23</v>
      </c>
      <c r="H26" s="77" t="s">
        <v>23</v>
      </c>
      <c r="I26" s="201" t="s">
        <v>23</v>
      </c>
      <c r="J26" s="200">
        <v>0.4</v>
      </c>
      <c r="K26" s="200" t="s">
        <v>99</v>
      </c>
      <c r="L26" s="200">
        <f>L28+L29+L30</f>
        <v>21540</v>
      </c>
      <c r="M26" s="200" t="s">
        <v>96</v>
      </c>
      <c r="N26" s="14" t="s">
        <v>79</v>
      </c>
      <c r="O26" s="1">
        <v>2.2000000000000002</v>
      </c>
      <c r="P26" s="9">
        <f t="shared" si="0"/>
        <v>49283.520000000011</v>
      </c>
      <c r="Q26" s="126">
        <v>1.04</v>
      </c>
    </row>
    <row r="27" spans="1:18" s="126" customFormat="1" ht="44.25" customHeight="1" x14ac:dyDescent="0.25">
      <c r="A27" s="199" t="s">
        <v>100</v>
      </c>
      <c r="B27" s="200" t="s">
        <v>101</v>
      </c>
      <c r="C27" s="200" t="s">
        <v>23</v>
      </c>
      <c r="D27" s="200" t="s">
        <v>23</v>
      </c>
      <c r="E27" s="200" t="s">
        <v>23</v>
      </c>
      <c r="F27" s="200" t="s">
        <v>23</v>
      </c>
      <c r="G27" s="14" t="s">
        <v>23</v>
      </c>
      <c r="H27" s="77" t="s">
        <v>23</v>
      </c>
      <c r="I27" s="201" t="s">
        <v>23</v>
      </c>
      <c r="J27" s="200">
        <v>0.4</v>
      </c>
      <c r="K27" s="200" t="s">
        <v>102</v>
      </c>
      <c r="L27" s="200">
        <f>L31</f>
        <v>455</v>
      </c>
      <c r="M27" s="200" t="s">
        <v>103</v>
      </c>
      <c r="N27" s="14" t="s">
        <v>80</v>
      </c>
      <c r="O27" s="1">
        <v>38</v>
      </c>
      <c r="P27" s="9">
        <f t="shared" si="0"/>
        <v>17290</v>
      </c>
      <c r="Q27" s="126">
        <v>1</v>
      </c>
    </row>
    <row r="28" spans="1:18" s="126" customFormat="1" ht="44.25" customHeight="1" x14ac:dyDescent="0.25">
      <c r="A28" s="199" t="s">
        <v>104</v>
      </c>
      <c r="B28" s="200" t="s">
        <v>105</v>
      </c>
      <c r="C28" s="200" t="s">
        <v>23</v>
      </c>
      <c r="D28" s="200" t="s">
        <v>23</v>
      </c>
      <c r="E28" s="200" t="s">
        <v>23</v>
      </c>
      <c r="F28" s="200" t="s">
        <v>23</v>
      </c>
      <c r="G28" s="14" t="s">
        <v>23</v>
      </c>
      <c r="H28" s="77" t="s">
        <v>23</v>
      </c>
      <c r="I28" s="201" t="s">
        <v>23</v>
      </c>
      <c r="J28" s="200">
        <v>0.23</v>
      </c>
      <c r="K28" s="200" t="s">
        <v>106</v>
      </c>
      <c r="L28" s="200">
        <v>19900</v>
      </c>
      <c r="M28" s="200" t="s">
        <v>96</v>
      </c>
      <c r="N28" s="14" t="s">
        <v>81</v>
      </c>
      <c r="O28" s="1">
        <v>14</v>
      </c>
      <c r="P28" s="9">
        <f>O28*L28*Q28</f>
        <v>278600</v>
      </c>
      <c r="Q28" s="126">
        <v>1</v>
      </c>
    </row>
    <row r="29" spans="1:18" s="126" customFormat="1" ht="44.25" customHeight="1" x14ac:dyDescent="0.25">
      <c r="A29" s="199" t="s">
        <v>107</v>
      </c>
      <c r="B29" s="200" t="s">
        <v>108</v>
      </c>
      <c r="C29" s="200" t="s">
        <v>23</v>
      </c>
      <c r="D29" s="200" t="s">
        <v>23</v>
      </c>
      <c r="E29" s="200" t="s">
        <v>23</v>
      </c>
      <c r="F29" s="200" t="s">
        <v>23</v>
      </c>
      <c r="G29" s="14" t="s">
        <v>23</v>
      </c>
      <c r="H29" s="77" t="s">
        <v>23</v>
      </c>
      <c r="I29" s="201" t="s">
        <v>23</v>
      </c>
      <c r="J29" s="200">
        <v>0.4</v>
      </c>
      <c r="K29" s="200" t="s">
        <v>109</v>
      </c>
      <c r="L29" s="200">
        <v>1348</v>
      </c>
      <c r="M29" s="200" t="s">
        <v>96</v>
      </c>
      <c r="N29" s="14" t="s">
        <v>82</v>
      </c>
      <c r="O29" s="1">
        <v>24</v>
      </c>
      <c r="P29" s="9">
        <f>O29*L29*Q29</f>
        <v>32352</v>
      </c>
      <c r="Q29" s="126">
        <v>1</v>
      </c>
    </row>
    <row r="30" spans="1:18" s="126" customFormat="1" ht="44.25" customHeight="1" x14ac:dyDescent="0.25">
      <c r="A30" s="199" t="s">
        <v>110</v>
      </c>
      <c r="B30" s="200" t="s">
        <v>111</v>
      </c>
      <c r="C30" s="200" t="s">
        <v>23</v>
      </c>
      <c r="D30" s="200" t="s">
        <v>23</v>
      </c>
      <c r="E30" s="200" t="s">
        <v>23</v>
      </c>
      <c r="F30" s="200" t="s">
        <v>23</v>
      </c>
      <c r="G30" s="14" t="s">
        <v>23</v>
      </c>
      <c r="H30" s="77" t="s">
        <v>23</v>
      </c>
      <c r="I30" s="201" t="s">
        <v>23</v>
      </c>
      <c r="J30" s="200">
        <v>0.4</v>
      </c>
      <c r="K30" s="200" t="s">
        <v>102</v>
      </c>
      <c r="L30" s="200">
        <v>292</v>
      </c>
      <c r="M30" s="200" t="s">
        <v>96</v>
      </c>
      <c r="N30" s="14" t="s">
        <v>83</v>
      </c>
      <c r="O30" s="1">
        <v>27</v>
      </c>
      <c r="P30" s="9">
        <f>O30*L30*Q30</f>
        <v>7884</v>
      </c>
      <c r="Q30" s="126">
        <v>1</v>
      </c>
    </row>
    <row r="31" spans="1:18" s="126" customFormat="1" ht="44.25" customHeight="1" x14ac:dyDescent="0.25">
      <c r="A31" s="199" t="s">
        <v>112</v>
      </c>
      <c r="B31" s="200" t="s">
        <v>113</v>
      </c>
      <c r="C31" s="200" t="s">
        <v>23</v>
      </c>
      <c r="D31" s="200" t="s">
        <v>23</v>
      </c>
      <c r="E31" s="200" t="s">
        <v>23</v>
      </c>
      <c r="F31" s="200" t="s">
        <v>23</v>
      </c>
      <c r="G31" s="14" t="s">
        <v>23</v>
      </c>
      <c r="H31" s="77" t="s">
        <v>23</v>
      </c>
      <c r="I31" s="201" t="s">
        <v>23</v>
      </c>
      <c r="J31" s="200">
        <v>0.4</v>
      </c>
      <c r="K31" s="200" t="s">
        <v>114</v>
      </c>
      <c r="L31" s="200">
        <v>455</v>
      </c>
      <c r="M31" s="200" t="s">
        <v>103</v>
      </c>
      <c r="N31" s="14" t="s">
        <v>78</v>
      </c>
      <c r="O31" s="1">
        <v>174</v>
      </c>
      <c r="P31" s="9">
        <f t="shared" si="0"/>
        <v>79170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200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0"/>
      <c r="K32" s="200" t="s">
        <v>117</v>
      </c>
      <c r="L32" s="1">
        <v>1</v>
      </c>
      <c r="M32" s="1" t="s">
        <v>118</v>
      </c>
      <c r="N32" s="1" t="s">
        <v>86</v>
      </c>
      <c r="O32" s="202">
        <v>50000</v>
      </c>
      <c r="P32" s="9">
        <f t="shared" si="0"/>
        <v>50000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583617.84000000008</v>
      </c>
      <c r="Q33" s="196" t="s">
        <v>84</v>
      </c>
    </row>
    <row r="34" spans="1:17" s="50" customFormat="1" ht="38.25" customHeight="1" x14ac:dyDescent="0.25">
      <c r="A34" s="230"/>
      <c r="B34" s="230"/>
      <c r="C34" s="230"/>
      <c r="D34" s="230"/>
      <c r="E34" s="230"/>
      <c r="F34" s="230"/>
      <c r="G34" s="230"/>
      <c r="H34" s="73"/>
      <c r="I34" s="32"/>
    </row>
    <row r="35" spans="1:17" s="50" customFormat="1" ht="18.75" customHeight="1" x14ac:dyDescent="0.25">
      <c r="A35" s="231"/>
      <c r="B35" s="231"/>
      <c r="C35" s="231"/>
      <c r="D35" s="231"/>
      <c r="E35" s="231"/>
      <c r="F35" s="231"/>
      <c r="G35" s="231"/>
      <c r="H35" s="70"/>
      <c r="I35" s="32"/>
    </row>
    <row r="36" spans="1:17" s="50" customFormat="1" x14ac:dyDescent="0.25">
      <c r="A36" s="226"/>
      <c r="B36" s="229"/>
      <c r="C36" s="229"/>
      <c r="D36" s="229"/>
      <c r="E36" s="229"/>
      <c r="F36" s="229"/>
      <c r="G36" s="229"/>
      <c r="H36" s="70"/>
      <c r="I36" s="32"/>
    </row>
    <row r="37" spans="1:17" x14ac:dyDescent="0.25">
      <c r="A37" s="226"/>
      <c r="B37" s="227"/>
      <c r="C37" s="227"/>
      <c r="D37" s="227"/>
      <c r="E37" s="227"/>
      <c r="F37" s="227"/>
      <c r="G37" s="227"/>
    </row>
    <row r="38" spans="1:17" x14ac:dyDescent="0.25">
      <c r="A38" s="228"/>
      <c r="B38" s="228"/>
      <c r="C38" s="228"/>
      <c r="D38" s="228"/>
      <c r="E38" s="228"/>
      <c r="F38" s="228"/>
      <c r="G38" s="228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0"/>
      <c r="B17" s="230"/>
      <c r="C17" s="230"/>
      <c r="D17" s="230"/>
      <c r="E17" s="230"/>
      <c r="F17" s="230"/>
      <c r="G17" s="230"/>
      <c r="H17" s="54"/>
      <c r="I17" s="32"/>
    </row>
    <row r="18" spans="1:9" s="50" customFormat="1" ht="41.25" customHeight="1" x14ac:dyDescent="0.25">
      <c r="A18" s="230"/>
      <c r="B18" s="230"/>
      <c r="C18" s="230"/>
      <c r="D18" s="230"/>
      <c r="E18" s="230"/>
      <c r="F18" s="230"/>
      <c r="G18" s="230"/>
      <c r="H18" s="54"/>
      <c r="I18" s="32"/>
    </row>
    <row r="19" spans="1:9" s="50" customFormat="1" ht="38.25" customHeight="1" x14ac:dyDescent="0.25">
      <c r="A19" s="230"/>
      <c r="B19" s="230"/>
      <c r="C19" s="230"/>
      <c r="D19" s="230"/>
      <c r="E19" s="230"/>
      <c r="F19" s="230"/>
      <c r="G19" s="230"/>
      <c r="H19"/>
      <c r="I19" s="32"/>
    </row>
    <row r="20" spans="1:9" s="50" customFormat="1" ht="18.75" customHeight="1" x14ac:dyDescent="0.25">
      <c r="A20" s="231"/>
      <c r="B20" s="231"/>
      <c r="C20" s="231"/>
      <c r="D20" s="231"/>
      <c r="E20" s="231"/>
      <c r="F20" s="231"/>
      <c r="G20" s="231"/>
      <c r="H20" s="54"/>
      <c r="I20" s="32"/>
    </row>
    <row r="21" spans="1:9" s="50" customFormat="1" ht="217.5" customHeight="1" x14ac:dyDescent="0.25">
      <c r="A21" s="226"/>
      <c r="B21" s="229"/>
      <c r="C21" s="229"/>
      <c r="D21" s="229"/>
      <c r="E21" s="229"/>
      <c r="F21" s="229"/>
      <c r="G21" s="229"/>
      <c r="H21" s="54"/>
      <c r="I21" s="32"/>
    </row>
    <row r="22" spans="1:9" ht="53.25" customHeight="1" x14ac:dyDescent="0.25">
      <c r="A22" s="226"/>
      <c r="B22" s="227"/>
      <c r="C22" s="227"/>
      <c r="D22" s="227"/>
      <c r="E22" s="227"/>
      <c r="F22" s="227"/>
      <c r="G22" s="227"/>
    </row>
    <row r="23" spans="1:9" x14ac:dyDescent="0.25">
      <c r="A23" s="228"/>
      <c r="B23" s="228"/>
      <c r="C23" s="228"/>
      <c r="D23" s="228"/>
      <c r="E23" s="228"/>
      <c r="F23" s="228"/>
      <c r="G23" s="22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1.2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0"/>
      <c r="B24" s="230"/>
      <c r="C24" s="230"/>
      <c r="D24" s="230"/>
      <c r="E24" s="230"/>
      <c r="F24" s="230"/>
      <c r="G24" s="230"/>
      <c r="H24" s="70"/>
      <c r="I24" s="32"/>
    </row>
    <row r="25" spans="1:16" s="50" customFormat="1" ht="41.25" customHeight="1" x14ac:dyDescent="0.25">
      <c r="A25" s="230"/>
      <c r="B25" s="230"/>
      <c r="C25" s="230"/>
      <c r="D25" s="230"/>
      <c r="E25" s="230"/>
      <c r="F25" s="230"/>
      <c r="G25" s="230"/>
      <c r="H25" s="70"/>
      <c r="I25" s="32"/>
    </row>
    <row r="26" spans="1:16" s="50" customFormat="1" ht="38.25" customHeight="1" x14ac:dyDescent="0.25">
      <c r="A26" s="230"/>
      <c r="B26" s="230"/>
      <c r="C26" s="230"/>
      <c r="D26" s="230"/>
      <c r="E26" s="230"/>
      <c r="F26" s="230"/>
      <c r="G26" s="230"/>
      <c r="H26" s="73"/>
      <c r="I26" s="32"/>
    </row>
    <row r="27" spans="1:16" s="50" customFormat="1" ht="18.75" customHeight="1" x14ac:dyDescent="0.25">
      <c r="A27" s="231"/>
      <c r="B27" s="231"/>
      <c r="C27" s="231"/>
      <c r="D27" s="231"/>
      <c r="E27" s="231"/>
      <c r="F27" s="231"/>
      <c r="G27" s="231"/>
      <c r="H27" s="70"/>
      <c r="I27" s="32"/>
    </row>
    <row r="28" spans="1:16" s="50" customFormat="1" ht="42" customHeight="1" x14ac:dyDescent="0.25">
      <c r="A28" s="226"/>
      <c r="B28" s="229"/>
      <c r="C28" s="229"/>
      <c r="D28" s="229"/>
      <c r="E28" s="229"/>
      <c r="F28" s="229"/>
      <c r="G28" s="229"/>
      <c r="H28" s="70"/>
      <c r="I28" s="32"/>
    </row>
    <row r="29" spans="1:16" ht="53.25" customHeight="1" x14ac:dyDescent="0.25">
      <c r="A29" s="226"/>
      <c r="B29" s="227"/>
      <c r="C29" s="227"/>
      <c r="D29" s="227"/>
      <c r="E29" s="227"/>
      <c r="F29" s="227"/>
      <c r="G29" s="227"/>
    </row>
    <row r="30" spans="1:16" x14ac:dyDescent="0.25">
      <c r="A30" s="228"/>
      <c r="B30" s="228"/>
      <c r="C30" s="228"/>
      <c r="D30" s="228"/>
      <c r="E30" s="228"/>
      <c r="F30" s="228"/>
      <c r="G30" s="228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15.75" customHeight="1" x14ac:dyDescent="0.25">
      <c r="A3" s="216"/>
      <c r="B3" s="210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33" customHeight="1" x14ac:dyDescent="0.25">
      <c r="A4" s="216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ht="33.75" customHeight="1" x14ac:dyDescent="0.25">
      <c r="A5" s="216"/>
      <c r="B5" s="210"/>
      <c r="C5" s="210"/>
      <c r="D5" s="210"/>
      <c r="E5" s="210"/>
      <c r="F5" s="210"/>
      <c r="G5" s="210"/>
      <c r="H5" s="211"/>
      <c r="I5" s="211"/>
      <c r="J5" s="210"/>
      <c r="K5" s="210"/>
      <c r="L5" s="210"/>
      <c r="M5" s="210"/>
      <c r="N5" s="210"/>
      <c r="O5" s="211"/>
      <c r="P5" s="211"/>
    </row>
    <row r="6" spans="1:16" s="7" customFormat="1" x14ac:dyDescent="0.25">
      <c r="A6" s="216"/>
      <c r="B6" s="210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0"/>
      <c r="B28" s="230"/>
      <c r="C28" s="230"/>
      <c r="D28" s="230"/>
      <c r="E28" s="230"/>
      <c r="F28" s="230"/>
      <c r="G28" s="230"/>
      <c r="H28" s="70"/>
      <c r="I28" s="32"/>
    </row>
    <row r="29" spans="1:16" s="50" customFormat="1" ht="41.25" customHeight="1" x14ac:dyDescent="0.25">
      <c r="A29" s="230"/>
      <c r="B29" s="230"/>
      <c r="C29" s="230"/>
      <c r="D29" s="230"/>
      <c r="E29" s="230"/>
      <c r="F29" s="230"/>
      <c r="G29" s="230"/>
      <c r="H29" s="70"/>
      <c r="I29" s="32"/>
    </row>
    <row r="30" spans="1:16" s="50" customFormat="1" ht="38.25" customHeight="1" x14ac:dyDescent="0.25">
      <c r="A30" s="230"/>
      <c r="B30" s="230"/>
      <c r="C30" s="230"/>
      <c r="D30" s="230"/>
      <c r="E30" s="230"/>
      <c r="F30" s="230"/>
      <c r="G30" s="230"/>
      <c r="H30" s="73"/>
      <c r="I30" s="32"/>
    </row>
    <row r="31" spans="1:16" s="50" customFormat="1" ht="18.75" customHeight="1" x14ac:dyDescent="0.25">
      <c r="A31" s="231"/>
      <c r="B31" s="231"/>
      <c r="C31" s="231"/>
      <c r="D31" s="231"/>
      <c r="E31" s="231"/>
      <c r="F31" s="231"/>
      <c r="G31" s="231"/>
      <c r="H31" s="70"/>
      <c r="I31" s="32"/>
    </row>
    <row r="32" spans="1:16" s="50" customFormat="1" ht="217.5" customHeight="1" x14ac:dyDescent="0.25">
      <c r="A32" s="226"/>
      <c r="B32" s="229"/>
      <c r="C32" s="229"/>
      <c r="D32" s="229"/>
      <c r="E32" s="229"/>
      <c r="F32" s="229"/>
      <c r="G32" s="229"/>
      <c r="H32" s="70"/>
      <c r="I32" s="32"/>
    </row>
    <row r="33" spans="1:16" ht="53.25" customHeight="1" x14ac:dyDescent="0.25">
      <c r="A33" s="226"/>
      <c r="B33" s="227"/>
      <c r="C33" s="227"/>
      <c r="D33" s="227"/>
      <c r="E33" s="227"/>
      <c r="F33" s="227"/>
      <c r="G33" s="227"/>
    </row>
    <row r="34" spans="1:16" x14ac:dyDescent="0.25">
      <c r="A34" s="228"/>
      <c r="B34" s="228"/>
      <c r="C34" s="228"/>
      <c r="D34" s="228"/>
      <c r="E34" s="228"/>
      <c r="F34" s="228"/>
      <c r="G34" s="228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7" zoomScale="70" zoomScaleNormal="70" zoomScaleSheetLayoutView="85" workbookViewId="0">
      <selection activeCell="D27" sqref="D27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38" t="s">
        <v>13</v>
      </c>
      <c r="B5" s="238"/>
      <c r="C5" s="238"/>
      <c r="D5" s="238"/>
      <c r="E5" s="238"/>
      <c r="F5" s="238"/>
      <c r="G5" s="238"/>
      <c r="H5" s="238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39" t="s">
        <v>75</v>
      </c>
      <c r="E6" s="239"/>
      <c r="F6" s="239"/>
      <c r="G6" s="239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1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D9" s="241"/>
      <c r="E9" s="241"/>
      <c r="F9" s="241"/>
      <c r="G9" s="241"/>
      <c r="H9" s="241"/>
      <c r="I9" s="241"/>
      <c r="J9" s="241"/>
      <c r="K9" s="241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M_Che389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3" t="str">
        <f>т2!A11</f>
        <v xml:space="preserve">Утвержденные плановые значения показателей приведены в соответствии с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0" t="s">
        <v>40</v>
      </c>
      <c r="D14" s="240"/>
      <c r="E14" s="240"/>
      <c r="F14" s="240"/>
      <c r="G14" s="240"/>
      <c r="H14" s="240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3" t="s">
        <v>58</v>
      </c>
      <c r="B16" s="243"/>
      <c r="C16" s="243"/>
      <c r="D16" s="243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583617.84000000008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116723.56800000003</v>
      </c>
      <c r="E20" s="105"/>
      <c r="F20" s="245" t="s">
        <v>42</v>
      </c>
      <c r="G20" s="246"/>
      <c r="H20" s="246"/>
      <c r="I20" s="246"/>
      <c r="J20" s="246"/>
      <c r="K20" s="246"/>
      <c r="L20" s="246"/>
      <c r="M20" s="246"/>
      <c r="N20" s="246"/>
      <c r="O20" s="247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700341.40800000005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938654.61262594478</v>
      </c>
      <c r="E22" s="120"/>
      <c r="F22" s="203">
        <v>105.3</v>
      </c>
      <c r="G22" s="204">
        <v>106.8</v>
      </c>
      <c r="H22" s="204">
        <v>106.2</v>
      </c>
      <c r="I22" s="205">
        <v>105.1</v>
      </c>
      <c r="J22" s="206">
        <v>105.10035646544816</v>
      </c>
      <c r="K22" s="207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700341.40800000005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570841.02519678313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8" t="s">
        <v>123</v>
      </c>
      <c r="B26" s="209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8" t="s">
        <v>124</v>
      </c>
      <c r="B27" s="209" t="s">
        <v>47</v>
      </c>
      <c r="C27" s="114" t="s">
        <v>23</v>
      </c>
      <c r="D27" s="118">
        <f>VLOOKUP($D$10,'[2]Формат ИПР'!$D:$DG,68,0)*1000</f>
        <v>17135.264999999999</v>
      </c>
      <c r="E27" s="84"/>
      <c r="F27" s="84"/>
      <c r="N27" s="99" t="s">
        <v>1</v>
      </c>
    </row>
    <row r="28" spans="1:19" ht="16.5" x14ac:dyDescent="0.25">
      <c r="A28" s="208" t="s">
        <v>125</v>
      </c>
      <c r="B28" s="209" t="s">
        <v>49</v>
      </c>
      <c r="C28" s="114" t="s">
        <v>23</v>
      </c>
      <c r="D28" s="118">
        <f>VLOOKUP($D$10,'[2]Формат ИПР'!$D:$DG,70,0)*1000</f>
        <v>10148.400192783001</v>
      </c>
      <c r="E28" s="91"/>
      <c r="F28" s="84"/>
      <c r="N28" s="99" t="s">
        <v>1</v>
      </c>
    </row>
    <row r="29" spans="1:19" s="168" customFormat="1" ht="16.5" x14ac:dyDescent="0.25">
      <c r="A29" s="208" t="s">
        <v>44</v>
      </c>
      <c r="B29" s="209" t="s">
        <v>51</v>
      </c>
      <c r="C29" s="114" t="s">
        <v>23</v>
      </c>
      <c r="D29" s="118">
        <f>VLOOKUP($D$10,'[2]Формат ИПР'!$D:$DG,72,0)*1000</f>
        <v>0</v>
      </c>
      <c r="E29" s="91"/>
      <c r="N29" s="103"/>
    </row>
    <row r="30" spans="1:19" s="168" customFormat="1" ht="16.5" x14ac:dyDescent="0.25">
      <c r="A30" s="208" t="s">
        <v>46</v>
      </c>
      <c r="B30" s="209" t="s">
        <v>53</v>
      </c>
      <c r="C30" s="114" t="s">
        <v>23</v>
      </c>
      <c r="D30" s="118">
        <f>VLOOKUP($D$10,'[2]Формат ИПР'!$D:$DG,74,0)*1000</f>
        <v>0</v>
      </c>
      <c r="E30" s="91"/>
      <c r="N30" s="103"/>
    </row>
    <row r="31" spans="1:19" s="168" customFormat="1" ht="16.5" x14ac:dyDescent="0.25">
      <c r="A31" s="208" t="s">
        <v>48</v>
      </c>
      <c r="B31" s="209" t="s">
        <v>69</v>
      </c>
      <c r="C31" s="114" t="s">
        <v>23</v>
      </c>
      <c r="D31" s="118">
        <f>VLOOKUP($D$10,'[2]Формат ИПР'!$D:$DG,75,0)*1000</f>
        <v>543557.36000400013</v>
      </c>
      <c r="E31" s="91"/>
      <c r="N31" s="103"/>
    </row>
    <row r="32" spans="1:19" s="168" customFormat="1" ht="16.5" x14ac:dyDescent="0.25">
      <c r="A32" s="208" t="s">
        <v>50</v>
      </c>
      <c r="B32" s="209" t="s">
        <v>126</v>
      </c>
      <c r="C32" s="114" t="s">
        <v>23</v>
      </c>
      <c r="D32" s="118">
        <f>VLOOKUP($D$10,'[2]Формат ИПР'!$D:$DG,77,0)*1000</f>
        <v>0</v>
      </c>
      <c r="E32" s="91"/>
      <c r="N32" s="103"/>
    </row>
    <row r="33" spans="1:22" s="168" customFormat="1" ht="16.5" x14ac:dyDescent="0.25">
      <c r="A33" s="208" t="s">
        <v>52</v>
      </c>
      <c r="B33" s="209" t="s">
        <v>127</v>
      </c>
      <c r="C33" s="114" t="s">
        <v>23</v>
      </c>
      <c r="D33" s="118">
        <f>VLOOKUP($D$10,'[2]Формат ИПР'!$D:$DG,79,0)*1000</f>
        <v>0</v>
      </c>
      <c r="E33" s="91"/>
      <c r="N33" s="103"/>
    </row>
    <row r="34" spans="1:22" ht="16.5" x14ac:dyDescent="0.25">
      <c r="A34" s="208" t="s">
        <v>70</v>
      </c>
      <c r="B34" s="209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8" t="s">
        <v>129</v>
      </c>
      <c r="B35" s="209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8" t="s">
        <v>131</v>
      </c>
      <c r="B36" s="209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4" t="s">
        <v>54</v>
      </c>
      <c r="B45" s="244"/>
      <c r="C45" s="244"/>
      <c r="D45" s="244"/>
    </row>
    <row r="46" spans="1:22" ht="36" customHeight="1" x14ac:dyDescent="0.25">
      <c r="A46" s="242" t="s">
        <v>55</v>
      </c>
      <c r="B46" s="242"/>
      <c r="C46" s="242"/>
      <c r="D46" s="242"/>
    </row>
    <row r="47" spans="1:22" ht="31.5" customHeight="1" x14ac:dyDescent="0.25">
      <c r="A47" s="242" t="s">
        <v>56</v>
      </c>
      <c r="B47" s="242"/>
      <c r="C47" s="242"/>
      <c r="D47" s="242"/>
      <c r="E47" s="85" t="s">
        <v>18</v>
      </c>
    </row>
    <row r="48" spans="1:22" s="92" customFormat="1" ht="93.75" customHeight="1" x14ac:dyDescent="0.25">
      <c r="A48" s="242" t="s">
        <v>57</v>
      </c>
      <c r="B48" s="242"/>
      <c r="C48" s="242"/>
      <c r="D48" s="242"/>
      <c r="E48" s="94"/>
      <c r="F48" s="93"/>
      <c r="N48" s="103"/>
    </row>
    <row r="49" spans="1:14" s="92" customFormat="1" ht="18.75" customHeight="1" x14ac:dyDescent="0.25">
      <c r="A49" s="249"/>
      <c r="B49" s="249"/>
      <c r="C49" s="249"/>
      <c r="D49" s="249"/>
      <c r="E49" s="94"/>
      <c r="F49" s="93"/>
      <c r="N49" s="103"/>
    </row>
    <row r="50" spans="1:14" s="92" customFormat="1" ht="41.25" customHeight="1" x14ac:dyDescent="0.25">
      <c r="A50" s="249"/>
      <c r="B50" s="249"/>
      <c r="C50" s="249"/>
      <c r="D50" s="249"/>
      <c r="E50" s="94"/>
      <c r="F50" s="93"/>
      <c r="N50" s="103"/>
    </row>
    <row r="51" spans="1:14" s="92" customFormat="1" ht="38.25" customHeight="1" x14ac:dyDescent="0.25">
      <c r="A51" s="249"/>
      <c r="B51" s="249"/>
      <c r="C51" s="249"/>
      <c r="D51" s="249"/>
      <c r="E51" s="104"/>
      <c r="F51" s="93"/>
      <c r="N51" s="103"/>
    </row>
    <row r="52" spans="1:14" s="92" customFormat="1" ht="18.75" customHeight="1" x14ac:dyDescent="0.25">
      <c r="A52" s="250"/>
      <c r="B52" s="250"/>
      <c r="C52" s="250"/>
      <c r="D52" s="250"/>
      <c r="E52" s="94"/>
      <c r="F52" s="93"/>
      <c r="N52" s="103"/>
    </row>
    <row r="53" spans="1:14" s="92" customFormat="1" ht="217.5" customHeight="1" x14ac:dyDescent="0.25">
      <c r="A53" s="251"/>
      <c r="B53" s="252"/>
      <c r="C53" s="252"/>
      <c r="D53" s="252"/>
      <c r="E53" s="94"/>
      <c r="F53" s="93"/>
      <c r="N53" s="103"/>
    </row>
    <row r="54" spans="1:14" ht="53.25" customHeight="1" x14ac:dyDescent="0.25">
      <c r="A54" s="251"/>
      <c r="B54" s="253"/>
      <c r="C54" s="253"/>
      <c r="D54" s="253"/>
    </row>
    <row r="55" spans="1:14" x14ac:dyDescent="0.25">
      <c r="A55" s="248"/>
      <c r="B55" s="248"/>
      <c r="C55" s="248"/>
      <c r="D55" s="24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2022-03-29T14:20:52Z</dcterms:modified>
</cp:coreProperties>
</file>